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vvedimenti\Delibere\Pelugo\DELIBERE CONSIGLIO\testi\2026\5^ VARIAZIONE AL BILANCIO DI PREVISIONE\"/>
    </mc:Choice>
  </mc:AlternateContent>
  <xr:revisionPtr revIDLastSave="0" documentId="13_ncr:1_{E8B8546B-329E-487C-9957-08BA2B7720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Foglio1!$1:$36</definedName>
  </definedNames>
  <calcPr calcId="181029"/>
</workbook>
</file>

<file path=xl/calcChain.xml><?xml version="1.0" encoding="utf-8"?>
<calcChain xmlns="http://schemas.openxmlformats.org/spreadsheetml/2006/main">
  <c r="Q29" i="1" l="1"/>
  <c r="Q30" i="1"/>
  <c r="F34" i="1"/>
  <c r="J34" i="1"/>
  <c r="J26" i="1"/>
  <c r="D26" i="1"/>
  <c r="G33" i="1"/>
  <c r="F33" i="1"/>
  <c r="N33" i="1"/>
  <c r="Q14" i="1"/>
  <c r="Q13" i="1"/>
  <c r="Q12" i="1"/>
  <c r="D25" i="1"/>
  <c r="H8" i="1"/>
  <c r="H33" i="1" s="1"/>
  <c r="H36" i="1" s="1"/>
  <c r="D8" i="1"/>
  <c r="D21" i="1"/>
  <c r="Q11" i="1"/>
  <c r="D23" i="1"/>
  <c r="Q9" i="1"/>
  <c r="Q10" i="1"/>
  <c r="E33" i="1"/>
  <c r="I33" i="1"/>
  <c r="Q20" i="1"/>
  <c r="Q17" i="1"/>
  <c r="Q16" i="1"/>
  <c r="Q18" i="1"/>
  <c r="Q19" i="1"/>
  <c r="Q21" i="1"/>
  <c r="Q22" i="1"/>
  <c r="Q23" i="1"/>
  <c r="Q24" i="1"/>
  <c r="Q25" i="1"/>
  <c r="Q26" i="1"/>
  <c r="Q27" i="1"/>
  <c r="Q28" i="1"/>
  <c r="Q31" i="1"/>
  <c r="Q8" i="1"/>
  <c r="E34" i="1"/>
  <c r="D27" i="1"/>
  <c r="D18" i="1"/>
  <c r="P15" i="1"/>
  <c r="Q15" i="1" s="1"/>
  <c r="O32" i="1"/>
  <c r="Q32" i="1" s="1"/>
  <c r="D32" i="1"/>
  <c r="J33" i="1"/>
  <c r="K33" i="1"/>
  <c r="L33" i="1"/>
  <c r="M33" i="1"/>
  <c r="F36" i="1" l="1"/>
  <c r="J36" i="1"/>
  <c r="E36" i="1"/>
  <c r="P33" i="1"/>
  <c r="D33" i="1"/>
  <c r="Q33" i="1" l="1"/>
</calcChain>
</file>

<file path=xl/sharedStrings.xml><?xml version="1.0" encoding="utf-8"?>
<sst xmlns="http://schemas.openxmlformats.org/spreadsheetml/2006/main" count="73" uniqueCount="62">
  <si>
    <t>DESCRIZIONE INTERVENTO</t>
  </si>
  <si>
    <t>CAPITOLO</t>
  </si>
  <si>
    <t>INVESTIMENTO    Euro</t>
  </si>
  <si>
    <t>TOTALE FINANZIAMENTI</t>
  </si>
  <si>
    <t>TOTALE SPESE DI INVESTIMENTO</t>
  </si>
  <si>
    <t>Canoni aggiuntivi Bim</t>
  </si>
  <si>
    <t>QUOTA EX FIM</t>
  </si>
  <si>
    <t>codice PDC</t>
  </si>
  <si>
    <t>Contributi BIM</t>
  </si>
  <si>
    <t>2.2.1.9.12</t>
  </si>
  <si>
    <t>Contributo PAT e Budget PAT</t>
  </si>
  <si>
    <t>Manutenzione straordinaria acquedotto</t>
  </si>
  <si>
    <t>Manutenzione straordinaria strade e piazze comunali</t>
  </si>
  <si>
    <t>utlizzo per copertura spese una tantum</t>
  </si>
  <si>
    <t>Totale utilizzo</t>
  </si>
  <si>
    <t>2.2.1.9.10</t>
  </si>
  <si>
    <t>2.3.1.2.3</t>
  </si>
  <si>
    <t>Manutenzione straordinaria centro scolastico di Darè</t>
  </si>
  <si>
    <t>PNRR</t>
  </si>
  <si>
    <t>FPV</t>
  </si>
  <si>
    <t>utilizzo in parte ordinaria per spese di sviluppo economico</t>
  </si>
  <si>
    <t>Manutenzione straordinaria fognatura</t>
  </si>
  <si>
    <t>2.3.4.1.1</t>
  </si>
  <si>
    <t>CONTRIBUTO STRORDINARIO AI VIGILI DEL FUOCO</t>
  </si>
  <si>
    <t>Piattaforma Notifiche digitali/SEND - Comuni PNRR-MISSIONE 1-COMPONENTE 1-INVESTIMENTO 1.4 SERVIZI E CITTADINANZA DIGITALE Misura 1.4.5 CUP I21F22005000006</t>
  </si>
  <si>
    <t>2.3.3.2.1</t>
  </si>
  <si>
    <t>MANUTENZIONE STRAORDINARIA IMPIANTO DI ILLUMINAZIONE</t>
  </si>
  <si>
    <t>MANUTENZIONE STRAORDINARIA PARCO MASERE</t>
  </si>
  <si>
    <t>2.2.1.99.999</t>
  </si>
  <si>
    <t>2.2.1.9.999</t>
  </si>
  <si>
    <t>Manutenzione straordinaria strade e piazze comunali VARIAZIONE ESIGIBILITA' 2025</t>
  </si>
  <si>
    <t>Manutenzione straordinaria strade montane VARIAZIONE ESIGIBILITA' ANNO 2025</t>
  </si>
  <si>
    <t>PROGETTAZIONE E SISTEMAZIONE MARCIAPIEDE LUNGO SS CON SISTEMAZIONE PIAZZOLA AUTOBUS VARIAZIONE ESIGIBILITA' ANNO 2025</t>
  </si>
  <si>
    <t>ADEGUAMENTO EDIFICIO DA DESTINARE A MAGAZZINO COMUNALE VARIAZIONE ESIGIBILITA' ANNO 2025</t>
  </si>
  <si>
    <t>Acquisto attrezzatura</t>
  </si>
  <si>
    <t>2.2.7.1.5</t>
  </si>
  <si>
    <t>Progetto un parco per le api</t>
  </si>
  <si>
    <t>2.2.1.3.999</t>
  </si>
  <si>
    <t>AVANZO VINCOLATO</t>
  </si>
  <si>
    <t>AVANZO SPESE INVESTIMENTO</t>
  </si>
  <si>
    <t>INTERVENTO CONTO TERMICO</t>
  </si>
  <si>
    <t>Contributo GSE</t>
  </si>
  <si>
    <t xml:space="preserve">Manutenzione straordinaria strade montane </t>
  </si>
  <si>
    <t>2.2.3.5.1</t>
  </si>
  <si>
    <t>VERIFICHE DI CONFORMITA' IMPIANTI CASINA TOF TORT E MALGA BARUSELA</t>
  </si>
  <si>
    <t>Sistemazione stanghe strade montane</t>
  </si>
  <si>
    <t>Manutenzione straordinaria impianto di videosorveglianza</t>
  </si>
  <si>
    <t>2.2.1.4.2</t>
  </si>
  <si>
    <t>2.2.1.5.999</t>
  </si>
  <si>
    <t>Acquisto attrezzatura per cantiere comunale</t>
  </si>
  <si>
    <t>AVANZO DISPONIBILE</t>
  </si>
  <si>
    <t>Contributi ad edificare e sanzioni opere difformi</t>
  </si>
  <si>
    <t>2.2.1.9.998</t>
  </si>
  <si>
    <t>Acquisto capitello</t>
  </si>
  <si>
    <t>Acquisto immobile da destinare a spazi comunali</t>
  </si>
  <si>
    <t>2.2.2.1.1</t>
  </si>
  <si>
    <t>Cambio coltura pascolo Malga Barusela</t>
  </si>
  <si>
    <t>PROSPETTO DELLE OPERE PUBBLICHE E DELLE SPESE DI INVESTIMENTO ANNO 2026</t>
  </si>
  <si>
    <t>Manuenzione straordinaria centrale idroelettrica sul Rio Bedù</t>
  </si>
  <si>
    <t>AVANZO ACCANTONATO</t>
  </si>
  <si>
    <t>Contributo straordinario scuola materna</t>
  </si>
  <si>
    <r>
      <t xml:space="preserve">COMUNE DI PELUGO - PROVINCIA DI TRENTO </t>
    </r>
    <r>
      <rPr>
        <sz val="12"/>
        <rFont val="Arial"/>
        <family val="2"/>
      </rPr>
      <t xml:space="preserve">       Approvato con deliberazione consigliare nr. __ dd.__.__.2026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</si>
</sst>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4" fontId="4" fillId="0" borderId="0" xfId="0" applyNumberFormat="1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3" fontId="1" fillId="0" borderId="1" xfId="1" applyFont="1" applyFill="1" applyBorder="1"/>
    <xf numFmtId="4" fontId="1" fillId="0" borderId="1" xfId="0" applyNumberFormat="1" applyFont="1" applyBorder="1"/>
    <xf numFmtId="4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" fontId="1" fillId="0" borderId="1" xfId="0" applyNumberFormat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topLeftCell="A25" zoomScale="75" zoomScaleNormal="75" zoomScaleSheetLayoutView="75" workbookViewId="0">
      <selection activeCell="H31" sqref="H31"/>
    </sheetView>
  </sheetViews>
  <sheetFormatPr defaultRowHeight="12.75" x14ac:dyDescent="0.2"/>
  <cols>
    <col min="1" max="1" width="13.5703125" style="17" customWidth="1"/>
    <col min="2" max="2" width="9.7109375" style="17" customWidth="1"/>
    <col min="3" max="3" width="36.5703125" style="25" customWidth="1"/>
    <col min="4" max="6" width="14.5703125" style="2" customWidth="1"/>
    <col min="7" max="7" width="17" style="2" customWidth="1"/>
    <col min="8" max="8" width="18.140625" style="2" customWidth="1"/>
    <col min="9" max="9" width="14.28515625" style="2" customWidth="1"/>
    <col min="10" max="10" width="14.85546875" style="2" customWidth="1"/>
    <col min="11" max="12" width="16.42578125" style="2" customWidth="1"/>
    <col min="13" max="13" width="13.28515625" style="2" customWidth="1"/>
    <col min="14" max="14" width="14.85546875" style="2" customWidth="1"/>
    <col min="15" max="15" width="11.5703125" style="2" customWidth="1"/>
    <col min="16" max="16" width="13" style="2" customWidth="1"/>
    <col min="17" max="17" width="18" style="2" customWidth="1"/>
    <col min="18" max="18" width="9.140625" style="2"/>
    <col min="19" max="19" width="11.85546875" style="2" customWidth="1"/>
    <col min="20" max="20" width="13" style="2" customWidth="1"/>
    <col min="21" max="16384" width="9.140625" style="2"/>
  </cols>
  <sheetData>
    <row r="1" spans="1:17" ht="20.25" customHeight="1" x14ac:dyDescent="0.2">
      <c r="A1" s="27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7.5" customHeight="1" x14ac:dyDescent="0.2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28" t="s">
        <v>57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4.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1.5" hidden="1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ht="51" x14ac:dyDescent="0.2">
      <c r="A7" s="5" t="s">
        <v>7</v>
      </c>
      <c r="B7" s="5" t="s">
        <v>1</v>
      </c>
      <c r="C7" s="6" t="s">
        <v>0</v>
      </c>
      <c r="D7" s="6" t="s">
        <v>2</v>
      </c>
      <c r="E7" s="6" t="s">
        <v>38</v>
      </c>
      <c r="F7" s="6" t="s">
        <v>50</v>
      </c>
      <c r="G7" s="6" t="s">
        <v>59</v>
      </c>
      <c r="H7" s="6" t="s">
        <v>39</v>
      </c>
      <c r="I7" s="6" t="s">
        <v>6</v>
      </c>
      <c r="J7" s="6" t="s">
        <v>5</v>
      </c>
      <c r="K7" s="6" t="s">
        <v>10</v>
      </c>
      <c r="L7" s="6" t="s">
        <v>41</v>
      </c>
      <c r="M7" s="6" t="s">
        <v>8</v>
      </c>
      <c r="N7" s="6" t="s">
        <v>51</v>
      </c>
      <c r="O7" s="6" t="s">
        <v>18</v>
      </c>
      <c r="P7" s="6" t="s">
        <v>19</v>
      </c>
      <c r="Q7" s="6" t="s">
        <v>3</v>
      </c>
    </row>
    <row r="8" spans="1:17" ht="30" x14ac:dyDescent="0.2">
      <c r="A8" s="7" t="s">
        <v>9</v>
      </c>
      <c r="B8" s="8">
        <v>3680</v>
      </c>
      <c r="C8" s="9" t="s">
        <v>12</v>
      </c>
      <c r="D8" s="10">
        <f>15565.66+2800+65092.86</f>
        <v>83458.52</v>
      </c>
      <c r="E8" s="10"/>
      <c r="F8" s="10"/>
      <c r="G8" s="10"/>
      <c r="H8" s="10">
        <f>2800+65092.86</f>
        <v>67892.86</v>
      </c>
      <c r="I8" s="10"/>
      <c r="J8" s="10">
        <v>15565.66</v>
      </c>
      <c r="K8" s="10"/>
      <c r="L8" s="10"/>
      <c r="M8" s="10"/>
      <c r="N8" s="10"/>
      <c r="O8" s="10"/>
      <c r="P8" s="10"/>
      <c r="Q8" s="11">
        <f t="shared" ref="Q8:Q30" si="0">SUM(E8:P8)</f>
        <v>83458.52</v>
      </c>
    </row>
    <row r="9" spans="1:17" ht="30" x14ac:dyDescent="0.2">
      <c r="A9" s="7" t="s">
        <v>47</v>
      </c>
      <c r="B9" s="8">
        <v>4804</v>
      </c>
      <c r="C9" s="9" t="s">
        <v>45</v>
      </c>
      <c r="D9" s="10">
        <v>12000</v>
      </c>
      <c r="E9" s="10"/>
      <c r="F9" s="10">
        <v>12000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1">
        <f t="shared" si="0"/>
        <v>12000</v>
      </c>
    </row>
    <row r="10" spans="1:17" ht="30" x14ac:dyDescent="0.2">
      <c r="A10" s="7" t="s">
        <v>47</v>
      </c>
      <c r="B10" s="8">
        <v>4805</v>
      </c>
      <c r="C10" s="9" t="s">
        <v>46</v>
      </c>
      <c r="D10" s="10">
        <v>6100</v>
      </c>
      <c r="E10" s="10"/>
      <c r="F10" s="10">
        <v>2000</v>
      </c>
      <c r="G10" s="10"/>
      <c r="H10" s="10"/>
      <c r="I10" s="10"/>
      <c r="J10" s="10">
        <v>4100</v>
      </c>
      <c r="K10" s="10"/>
      <c r="L10" s="10"/>
      <c r="M10" s="10"/>
      <c r="N10" s="10"/>
      <c r="O10" s="10"/>
      <c r="P10" s="10"/>
      <c r="Q10" s="11">
        <f t="shared" si="0"/>
        <v>6100</v>
      </c>
    </row>
    <row r="11" spans="1:17" ht="30" x14ac:dyDescent="0.2">
      <c r="A11" s="7" t="s">
        <v>48</v>
      </c>
      <c r="B11" s="8">
        <v>4806</v>
      </c>
      <c r="C11" s="9" t="s">
        <v>49</v>
      </c>
      <c r="D11" s="10">
        <v>25000</v>
      </c>
      <c r="E11" s="10"/>
      <c r="F11" s="10">
        <v>25000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>
        <f t="shared" si="0"/>
        <v>25000</v>
      </c>
    </row>
    <row r="12" spans="1:17" ht="15" x14ac:dyDescent="0.2">
      <c r="A12" s="7" t="s">
        <v>52</v>
      </c>
      <c r="B12" s="8">
        <v>4801</v>
      </c>
      <c r="C12" s="9" t="s">
        <v>53</v>
      </c>
      <c r="D12" s="10">
        <v>1000</v>
      </c>
      <c r="E12" s="10"/>
      <c r="F12" s="10">
        <v>1000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>
        <f t="shared" si="0"/>
        <v>1000</v>
      </c>
    </row>
    <row r="13" spans="1:17" ht="30" x14ac:dyDescent="0.2">
      <c r="A13" s="7" t="s">
        <v>52</v>
      </c>
      <c r="B13" s="8">
        <v>4802</v>
      </c>
      <c r="C13" s="9" t="s">
        <v>54</v>
      </c>
      <c r="D13" s="10">
        <v>120000</v>
      </c>
      <c r="E13" s="10"/>
      <c r="F13" s="10">
        <v>120000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>
        <f t="shared" si="0"/>
        <v>120000</v>
      </c>
    </row>
    <row r="14" spans="1:17" ht="30" x14ac:dyDescent="0.2">
      <c r="A14" s="7" t="s">
        <v>55</v>
      </c>
      <c r="B14" s="8">
        <v>4803</v>
      </c>
      <c r="C14" s="9" t="s">
        <v>56</v>
      </c>
      <c r="D14" s="10">
        <v>90000</v>
      </c>
      <c r="E14" s="10"/>
      <c r="F14" s="10">
        <v>90000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>
        <f t="shared" si="0"/>
        <v>90000</v>
      </c>
    </row>
    <row r="15" spans="1:17" ht="45" x14ac:dyDescent="0.2">
      <c r="A15" s="7" t="s">
        <v>9</v>
      </c>
      <c r="B15" s="8">
        <v>3680</v>
      </c>
      <c r="C15" s="9" t="s">
        <v>30</v>
      </c>
      <c r="D15" s="10">
        <v>304184.48</v>
      </c>
      <c r="E15" s="10"/>
      <c r="F15" s="10"/>
      <c r="G15" s="10"/>
      <c r="H15" s="10"/>
      <c r="I15" s="10"/>
      <c r="J15" s="10"/>
      <c r="K15" s="10">
        <v>86156.57</v>
      </c>
      <c r="L15" s="10"/>
      <c r="M15" s="10"/>
      <c r="N15" s="10"/>
      <c r="O15" s="10"/>
      <c r="P15" s="10">
        <f>+D15-K15</f>
        <v>218027.90999999997</v>
      </c>
      <c r="Q15" s="11">
        <f t="shared" si="0"/>
        <v>304184.48</v>
      </c>
    </row>
    <row r="16" spans="1:17" ht="45" x14ac:dyDescent="0.2">
      <c r="A16" s="8" t="s">
        <v>9</v>
      </c>
      <c r="B16" s="8">
        <v>3683</v>
      </c>
      <c r="C16" s="9" t="s">
        <v>31</v>
      </c>
      <c r="D16" s="10">
        <v>205580.01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>
        <v>205580.01</v>
      </c>
      <c r="Q16" s="11">
        <f t="shared" si="0"/>
        <v>205580.01</v>
      </c>
    </row>
    <row r="17" spans="1:17" ht="30" x14ac:dyDescent="0.2">
      <c r="A17" s="8" t="s">
        <v>9</v>
      </c>
      <c r="B17" s="8">
        <v>3683</v>
      </c>
      <c r="C17" s="9" t="s">
        <v>42</v>
      </c>
      <c r="D17" s="10">
        <v>122000</v>
      </c>
      <c r="E17" s="10"/>
      <c r="F17" s="10"/>
      <c r="G17" s="10"/>
      <c r="H17" s="10">
        <v>122000</v>
      </c>
      <c r="I17" s="10"/>
      <c r="J17" s="10"/>
      <c r="K17" s="10"/>
      <c r="L17" s="10"/>
      <c r="M17" s="10"/>
      <c r="N17" s="10"/>
      <c r="O17" s="10"/>
      <c r="P17" s="10"/>
      <c r="Q17" s="11">
        <f t="shared" si="0"/>
        <v>122000</v>
      </c>
    </row>
    <row r="18" spans="1:17" ht="90" x14ac:dyDescent="0.2">
      <c r="A18" s="8" t="s">
        <v>9</v>
      </c>
      <c r="B18" s="8">
        <v>3689</v>
      </c>
      <c r="C18" s="9" t="s">
        <v>32</v>
      </c>
      <c r="D18" s="10">
        <f>108400.61+2003.82</f>
        <v>110404.43000000001</v>
      </c>
      <c r="E18" s="10"/>
      <c r="F18" s="10"/>
      <c r="G18" s="10"/>
      <c r="H18" s="10"/>
      <c r="I18" s="10"/>
      <c r="J18" s="10"/>
      <c r="K18" s="10"/>
      <c r="L18" s="10"/>
      <c r="M18" s="10">
        <v>108400.61</v>
      </c>
      <c r="N18" s="10"/>
      <c r="O18" s="10"/>
      <c r="P18" s="10">
        <v>2003.82</v>
      </c>
      <c r="Q18" s="11">
        <f t="shared" si="0"/>
        <v>110404.43000000001</v>
      </c>
    </row>
    <row r="19" spans="1:17" ht="60" x14ac:dyDescent="0.2">
      <c r="A19" s="8" t="s">
        <v>29</v>
      </c>
      <c r="B19" s="8">
        <v>508</v>
      </c>
      <c r="C19" s="9" t="s">
        <v>33</v>
      </c>
      <c r="D19" s="10">
        <v>469009.46</v>
      </c>
      <c r="E19" s="10"/>
      <c r="F19" s="10"/>
      <c r="G19" s="10"/>
      <c r="H19" s="10"/>
      <c r="I19" s="10"/>
      <c r="J19" s="10"/>
      <c r="K19" s="10">
        <v>469009.46</v>
      </c>
      <c r="L19" s="10"/>
      <c r="M19" s="10"/>
      <c r="N19" s="10"/>
      <c r="O19" s="10"/>
      <c r="P19" s="10"/>
      <c r="Q19" s="11">
        <f t="shared" si="0"/>
        <v>469009.46</v>
      </c>
    </row>
    <row r="20" spans="1:17" ht="45" x14ac:dyDescent="0.2">
      <c r="A20" s="8" t="s">
        <v>43</v>
      </c>
      <c r="B20" s="8">
        <v>4107</v>
      </c>
      <c r="C20" s="9" t="s">
        <v>44</v>
      </c>
      <c r="D20" s="10">
        <v>76162.64</v>
      </c>
      <c r="E20" s="10"/>
      <c r="F20" s="10"/>
      <c r="G20" s="10"/>
      <c r="H20" s="10">
        <v>36683.01</v>
      </c>
      <c r="I20" s="10"/>
      <c r="J20" s="10"/>
      <c r="K20" s="10"/>
      <c r="L20" s="10"/>
      <c r="M20" s="10">
        <v>39479.629999999997</v>
      </c>
      <c r="N20" s="10"/>
      <c r="O20" s="10"/>
      <c r="P20" s="10"/>
      <c r="Q20" s="11">
        <f t="shared" si="0"/>
        <v>76162.64</v>
      </c>
    </row>
    <row r="21" spans="1:17" ht="30" x14ac:dyDescent="0.2">
      <c r="A21" s="12" t="s">
        <v>15</v>
      </c>
      <c r="B21" s="12">
        <v>3497</v>
      </c>
      <c r="C21" s="9" t="s">
        <v>11</v>
      </c>
      <c r="D21" s="10">
        <f>8000+2000</f>
        <v>10000</v>
      </c>
      <c r="E21" s="10"/>
      <c r="F21" s="10">
        <v>2000</v>
      </c>
      <c r="G21" s="10"/>
      <c r="H21" s="10"/>
      <c r="I21" s="10"/>
      <c r="J21" s="10">
        <v>8000</v>
      </c>
      <c r="K21" s="10"/>
      <c r="L21" s="10"/>
      <c r="M21" s="10"/>
      <c r="N21" s="10"/>
      <c r="O21" s="10"/>
      <c r="P21" s="10"/>
      <c r="Q21" s="11">
        <f t="shared" si="0"/>
        <v>10000</v>
      </c>
    </row>
    <row r="22" spans="1:17" ht="30" x14ac:dyDescent="0.2">
      <c r="A22" s="12" t="s">
        <v>15</v>
      </c>
      <c r="B22" s="12">
        <v>4007</v>
      </c>
      <c r="C22" s="9" t="s">
        <v>21</v>
      </c>
      <c r="D22" s="10">
        <v>5000</v>
      </c>
      <c r="E22" s="10"/>
      <c r="F22" s="10"/>
      <c r="G22" s="10"/>
      <c r="H22" s="10"/>
      <c r="I22" s="10"/>
      <c r="J22" s="10">
        <v>5000</v>
      </c>
      <c r="K22" s="10"/>
      <c r="L22" s="10"/>
      <c r="M22" s="10"/>
      <c r="N22" s="10"/>
      <c r="O22" s="10"/>
      <c r="P22" s="10"/>
      <c r="Q22" s="11">
        <f t="shared" si="0"/>
        <v>5000</v>
      </c>
    </row>
    <row r="23" spans="1:17" ht="15" x14ac:dyDescent="0.2">
      <c r="A23" s="12" t="s">
        <v>35</v>
      </c>
      <c r="B23" s="12">
        <v>3020</v>
      </c>
      <c r="C23" s="9" t="s">
        <v>34</v>
      </c>
      <c r="D23" s="10">
        <f>1000+1210.86+2000+5375+1125</f>
        <v>10710.86</v>
      </c>
      <c r="E23" s="10">
        <v>1210.8599999999999</v>
      </c>
      <c r="F23" s="10">
        <v>5375</v>
      </c>
      <c r="G23" s="10"/>
      <c r="H23" s="10">
        <v>2000</v>
      </c>
      <c r="I23" s="10"/>
      <c r="J23" s="10"/>
      <c r="K23" s="10">
        <v>1000</v>
      </c>
      <c r="L23" s="10"/>
      <c r="M23" s="10"/>
      <c r="N23" s="10">
        <v>1125</v>
      </c>
      <c r="O23" s="10"/>
      <c r="P23" s="10"/>
      <c r="Q23" s="11">
        <f t="shared" si="0"/>
        <v>10710.86</v>
      </c>
    </row>
    <row r="24" spans="1:17" ht="15" x14ac:dyDescent="0.2">
      <c r="A24" s="12" t="s">
        <v>37</v>
      </c>
      <c r="B24" s="12">
        <v>4019</v>
      </c>
      <c r="C24" s="9" t="s">
        <v>36</v>
      </c>
      <c r="D24" s="10">
        <v>1500</v>
      </c>
      <c r="E24" s="10"/>
      <c r="F24" s="10"/>
      <c r="G24" s="10"/>
      <c r="H24" s="10"/>
      <c r="I24" s="10"/>
      <c r="J24" s="10"/>
      <c r="K24" s="10">
        <v>1500</v>
      </c>
      <c r="L24" s="10"/>
      <c r="M24" s="10"/>
      <c r="N24" s="10"/>
      <c r="O24" s="10"/>
      <c r="P24" s="10"/>
      <c r="Q24" s="11">
        <f t="shared" si="0"/>
        <v>1500</v>
      </c>
    </row>
    <row r="25" spans="1:17" ht="45" x14ac:dyDescent="0.2">
      <c r="A25" s="12" t="s">
        <v>9</v>
      </c>
      <c r="B25" s="12">
        <v>4025</v>
      </c>
      <c r="C25" s="9" t="s">
        <v>26</v>
      </c>
      <c r="D25" s="10">
        <f>4300+16500+5000</f>
        <v>25800</v>
      </c>
      <c r="E25" s="10"/>
      <c r="F25" s="10">
        <v>5000</v>
      </c>
      <c r="G25" s="10"/>
      <c r="H25" s="10">
        <v>16500</v>
      </c>
      <c r="I25" s="10"/>
      <c r="J25" s="10"/>
      <c r="K25" s="10">
        <v>4300</v>
      </c>
      <c r="L25" s="10"/>
      <c r="M25" s="10"/>
      <c r="N25" s="10"/>
      <c r="O25" s="10"/>
      <c r="P25" s="10"/>
      <c r="Q25" s="11">
        <f t="shared" si="0"/>
        <v>25800</v>
      </c>
    </row>
    <row r="26" spans="1:17" ht="15" x14ac:dyDescent="0.2">
      <c r="A26" s="12" t="s">
        <v>29</v>
      </c>
      <c r="B26" s="12">
        <v>4700</v>
      </c>
      <c r="C26" s="9" t="s">
        <v>40</v>
      </c>
      <c r="D26" s="10">
        <f>243000-15000</f>
        <v>228000</v>
      </c>
      <c r="E26" s="10"/>
      <c r="F26" s="10"/>
      <c r="G26" s="10"/>
      <c r="H26" s="10"/>
      <c r="I26" s="10"/>
      <c r="J26" s="10">
        <f>120200-15000</f>
        <v>105200</v>
      </c>
      <c r="K26" s="10">
        <v>7800</v>
      </c>
      <c r="L26" s="10">
        <v>115000</v>
      </c>
      <c r="M26" s="10"/>
      <c r="N26" s="10"/>
      <c r="O26" s="10"/>
      <c r="P26" s="10"/>
      <c r="Q26" s="11">
        <f t="shared" si="0"/>
        <v>228000</v>
      </c>
    </row>
    <row r="27" spans="1:17" ht="45" x14ac:dyDescent="0.2">
      <c r="A27" s="12" t="s">
        <v>28</v>
      </c>
      <c r="B27" s="12">
        <v>4092</v>
      </c>
      <c r="C27" s="9" t="s">
        <v>27</v>
      </c>
      <c r="D27" s="10">
        <f>11000+5000</f>
        <v>16000</v>
      </c>
      <c r="E27" s="10"/>
      <c r="F27" s="10"/>
      <c r="G27" s="10"/>
      <c r="H27" s="10"/>
      <c r="I27" s="10"/>
      <c r="J27" s="10"/>
      <c r="K27" s="10">
        <v>16000</v>
      </c>
      <c r="L27" s="10"/>
      <c r="M27" s="10"/>
      <c r="N27" s="10"/>
      <c r="O27" s="10"/>
      <c r="P27" s="10"/>
      <c r="Q27" s="11">
        <f t="shared" si="0"/>
        <v>16000</v>
      </c>
    </row>
    <row r="28" spans="1:17" ht="54.75" customHeight="1" x14ac:dyDescent="0.2">
      <c r="A28" s="8" t="s">
        <v>16</v>
      </c>
      <c r="B28" s="8">
        <v>3250</v>
      </c>
      <c r="C28" s="9" t="s">
        <v>17</v>
      </c>
      <c r="D28" s="10">
        <v>7000</v>
      </c>
      <c r="E28" s="10"/>
      <c r="F28" s="10"/>
      <c r="G28" s="10"/>
      <c r="H28" s="10"/>
      <c r="I28" s="10"/>
      <c r="J28" s="10">
        <v>6998</v>
      </c>
      <c r="K28" s="10">
        <v>2</v>
      </c>
      <c r="L28" s="10"/>
      <c r="M28" s="10"/>
      <c r="N28" s="10"/>
      <c r="O28" s="10"/>
      <c r="P28" s="10"/>
      <c r="Q28" s="11">
        <f t="shared" si="0"/>
        <v>7000</v>
      </c>
    </row>
    <row r="29" spans="1:17" ht="54.75" customHeight="1" x14ac:dyDescent="0.2">
      <c r="A29" s="8" t="s">
        <v>47</v>
      </c>
      <c r="B29" s="8">
        <v>3233</v>
      </c>
      <c r="C29" s="9" t="s">
        <v>58</v>
      </c>
      <c r="D29" s="10">
        <v>11600</v>
      </c>
      <c r="E29" s="10"/>
      <c r="F29" s="10"/>
      <c r="G29" s="10">
        <v>11600</v>
      </c>
      <c r="H29" s="10"/>
      <c r="I29" s="10"/>
      <c r="J29" s="10"/>
      <c r="K29" s="10"/>
      <c r="L29" s="10"/>
      <c r="M29" s="10"/>
      <c r="N29" s="10"/>
      <c r="O29" s="10"/>
      <c r="P29" s="10"/>
      <c r="Q29" s="11">
        <f t="shared" si="0"/>
        <v>11600</v>
      </c>
    </row>
    <row r="30" spans="1:17" ht="54.75" customHeight="1" x14ac:dyDescent="0.2">
      <c r="A30" s="29" t="s">
        <v>22</v>
      </c>
      <c r="B30" s="29">
        <v>4807</v>
      </c>
      <c r="C30" s="30" t="s">
        <v>60</v>
      </c>
      <c r="D30" s="31">
        <v>1125.2</v>
      </c>
      <c r="E30" s="31"/>
      <c r="F30" s="31">
        <v>1125.2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2">
        <f t="shared" si="0"/>
        <v>1125.2</v>
      </c>
    </row>
    <row r="31" spans="1:17" ht="54.75" customHeight="1" x14ac:dyDescent="0.2">
      <c r="A31" s="8" t="s">
        <v>22</v>
      </c>
      <c r="B31" s="8">
        <v>3230</v>
      </c>
      <c r="C31" s="9" t="s">
        <v>23</v>
      </c>
      <c r="D31" s="10">
        <v>12000</v>
      </c>
      <c r="E31" s="10"/>
      <c r="F31" s="10"/>
      <c r="G31" s="10"/>
      <c r="H31" s="10">
        <v>12000</v>
      </c>
      <c r="I31" s="10"/>
      <c r="J31" s="10"/>
      <c r="K31" s="10"/>
      <c r="L31" s="10"/>
      <c r="M31" s="10"/>
      <c r="N31" s="10"/>
      <c r="O31" s="10"/>
      <c r="P31" s="10"/>
      <c r="Q31" s="11">
        <f>SUM(E31:P31)</f>
        <v>12000</v>
      </c>
    </row>
    <row r="32" spans="1:17" ht="54.75" customHeight="1" x14ac:dyDescent="0.2">
      <c r="A32" s="8" t="s">
        <v>25</v>
      </c>
      <c r="B32" s="8">
        <v>4303</v>
      </c>
      <c r="C32" s="9" t="s">
        <v>24</v>
      </c>
      <c r="D32" s="10">
        <f>17311.4-1777.89</f>
        <v>15533.510000000002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>
        <f>17311.4-1777.89</f>
        <v>15533.510000000002</v>
      </c>
      <c r="P32" s="10"/>
      <c r="Q32" s="11">
        <f>SUM(E32:P32)</f>
        <v>15533.510000000002</v>
      </c>
    </row>
    <row r="33" spans="1:17" s="1" customFormat="1" ht="31.5" x14ac:dyDescent="0.2">
      <c r="A33" s="13"/>
      <c r="B33" s="13"/>
      <c r="C33" s="14" t="s">
        <v>4</v>
      </c>
      <c r="D33" s="15">
        <f>SUM(D8:D32)</f>
        <v>1969169.1099999999</v>
      </c>
      <c r="E33" s="15">
        <f t="shared" ref="E33:I33" si="1">SUM(E8:E32)</f>
        <v>1210.8599999999999</v>
      </c>
      <c r="F33" s="15">
        <f t="shared" si="1"/>
        <v>263500.2</v>
      </c>
      <c r="G33" s="15">
        <f t="shared" si="1"/>
        <v>11600</v>
      </c>
      <c r="H33" s="15">
        <f t="shared" si="1"/>
        <v>257075.87</v>
      </c>
      <c r="I33" s="15">
        <f t="shared" si="1"/>
        <v>0</v>
      </c>
      <c r="J33" s="15">
        <f t="shared" ref="J33:N33" si="2">SUM(J8:J31)</f>
        <v>144863.66</v>
      </c>
      <c r="K33" s="13">
        <f t="shared" si="2"/>
        <v>585768.03</v>
      </c>
      <c r="L33" s="13">
        <f t="shared" si="2"/>
        <v>115000</v>
      </c>
      <c r="M33" s="13">
        <f t="shared" si="2"/>
        <v>147880.24</v>
      </c>
      <c r="N33" s="13">
        <f t="shared" si="2"/>
        <v>1125</v>
      </c>
      <c r="O33" s="16">
        <v>17311.400000000001</v>
      </c>
      <c r="P33" s="13">
        <f>SUM(P8:P31)</f>
        <v>425611.74</v>
      </c>
      <c r="Q33" s="13">
        <f>SUM(Q8:Q32)</f>
        <v>1969169.1099999999</v>
      </c>
    </row>
    <row r="34" spans="1:17" ht="28.5" customHeight="1" x14ac:dyDescent="0.2">
      <c r="C34" s="18" t="s">
        <v>13</v>
      </c>
      <c r="D34" s="19"/>
      <c r="E34" s="19">
        <f>2604.64+542.75</f>
        <v>3147.39</v>
      </c>
      <c r="F34" s="26">
        <f>7000+16457.18</f>
        <v>23457.18</v>
      </c>
      <c r="G34" s="26"/>
      <c r="H34" s="26"/>
      <c r="I34" s="19"/>
      <c r="J34" s="20">
        <f>14038+20000</f>
        <v>34038</v>
      </c>
    </row>
    <row r="35" spans="1:17" ht="28.5" customHeight="1" x14ac:dyDescent="0.2">
      <c r="C35" s="18" t="s">
        <v>20</v>
      </c>
      <c r="D35" s="19"/>
      <c r="E35" s="19"/>
      <c r="F35" s="19"/>
      <c r="G35" s="19"/>
      <c r="H35" s="19"/>
      <c r="I35" s="19"/>
      <c r="J35" s="20">
        <v>53415.34</v>
      </c>
    </row>
    <row r="36" spans="1:17" ht="31.5" customHeight="1" x14ac:dyDescent="0.25">
      <c r="C36" s="18" t="s">
        <v>14</v>
      </c>
      <c r="D36" s="21"/>
      <c r="E36" s="22">
        <f>+E33+E34</f>
        <v>4358.25</v>
      </c>
      <c r="F36" s="22">
        <f>+F33+F34</f>
        <v>286957.38</v>
      </c>
      <c r="G36" s="22"/>
      <c r="H36" s="22">
        <f>+H33+H34</f>
        <v>257075.87</v>
      </c>
      <c r="I36" s="19"/>
      <c r="J36" s="22">
        <f>+J33+J34+J35</f>
        <v>232317</v>
      </c>
    </row>
    <row r="37" spans="1:17" ht="15" x14ac:dyDescent="0.2">
      <c r="C37" s="23"/>
      <c r="D37" s="24"/>
      <c r="E37" s="24"/>
      <c r="F37" s="24"/>
      <c r="G37" s="24"/>
      <c r="H37" s="24"/>
      <c r="I37" s="24"/>
      <c r="J37" s="24"/>
    </row>
    <row r="38" spans="1:17" ht="15" x14ac:dyDescent="0.2">
      <c r="C38" s="23"/>
      <c r="D38" s="24"/>
      <c r="E38" s="24"/>
      <c r="F38" s="24"/>
      <c r="G38" s="24"/>
      <c r="H38" s="24"/>
      <c r="I38" s="24"/>
      <c r="J38" s="24"/>
    </row>
  </sheetData>
  <mergeCells count="2">
    <mergeCell ref="A1:Q1"/>
    <mergeCell ref="A3:Q5"/>
  </mergeCells>
  <phoneticPr fontId="0" type="noConversion"/>
  <printOptions horizontalCentered="1"/>
  <pageMargins left="0.39370078740157483" right="0.19685039370078741" top="0.39370078740157483" bottom="0.39370078740157483" header="0.51181102362204722" footer="0.51181102362204722"/>
  <pageSetup paperSize="9" scale="53" orientation="landscape" horizontalDpi="1200" verticalDpi="1200" r:id="rId1"/>
  <headerFooter alignWithMargins="0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di Breguzzo</dc:creator>
  <cp:lastModifiedBy>finanziario pelugo</cp:lastModifiedBy>
  <cp:lastPrinted>2023-01-31T14:05:02Z</cp:lastPrinted>
  <dcterms:created xsi:type="dcterms:W3CDTF">1998-02-23T17:34:16Z</dcterms:created>
  <dcterms:modified xsi:type="dcterms:W3CDTF">2026-07-20T08:11:53Z</dcterms:modified>
</cp:coreProperties>
</file>